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Belangrijke bestanden\ECM\Energie van Ons\"/>
    </mc:Choice>
  </mc:AlternateContent>
  <xr:revisionPtr revIDLastSave="0" documentId="8_{2CD846EF-D54E-4890-95B0-0F8473030EC0}" xr6:coauthVersionLast="43" xr6:coauthVersionMax="43" xr10:uidLastSave="{00000000-0000-0000-0000-000000000000}"/>
  <bookViews>
    <workbookView xWindow="28680" yWindow="-120" windowWidth="29040" windowHeight="15840" firstSheet="1" activeTab="1" xr2:uid="{CD7D4CE5-2D5A-405C-BC46-8ECBD866EB0E}"/>
  </bookViews>
  <sheets>
    <sheet name="Invulsheet" sheetId="1" state="hidden" r:id="rId1"/>
    <sheet name="Vergelijking augustu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6" i="1" l="1"/>
  <c r="H15" i="1"/>
  <c r="G20" i="1" l="1"/>
  <c r="G19" i="1"/>
  <c r="D19" i="2" l="1"/>
  <c r="E19" i="2"/>
  <c r="F19" i="2"/>
  <c r="G19" i="2"/>
  <c r="H19" i="2"/>
  <c r="D20" i="2"/>
  <c r="E20" i="2"/>
  <c r="F20" i="2"/>
  <c r="G20" i="2"/>
  <c r="H20" i="2"/>
  <c r="C20" i="2"/>
  <c r="C19" i="2"/>
  <c r="D17" i="2"/>
  <c r="E17" i="2"/>
  <c r="F17" i="2"/>
  <c r="G17" i="2"/>
  <c r="H17" i="2"/>
  <c r="C17" i="2"/>
  <c r="D16" i="2"/>
  <c r="E16" i="2"/>
  <c r="F16" i="2"/>
  <c r="G16" i="2"/>
  <c r="H16" i="2"/>
  <c r="C16" i="2"/>
  <c r="F9" i="2"/>
  <c r="K20" i="1" l="1"/>
  <c r="K19" i="1"/>
  <c r="H20" i="1"/>
  <c r="H19" i="1"/>
  <c r="F19" i="1" l="1"/>
  <c r="L20" i="1" l="1"/>
  <c r="I20" i="2" s="1"/>
  <c r="F20" i="1"/>
  <c r="L19" i="1"/>
  <c r="I19" i="2" s="1"/>
  <c r="K18" i="1"/>
  <c r="J18" i="1"/>
  <c r="I18" i="1"/>
  <c r="H18" i="1"/>
  <c r="G18" i="1"/>
  <c r="F18" i="1"/>
  <c r="K17" i="1"/>
  <c r="J17" i="1"/>
  <c r="J27" i="1" s="1"/>
  <c r="I17" i="1"/>
  <c r="H17" i="1"/>
  <c r="G17" i="1"/>
  <c r="F17" i="1"/>
  <c r="L16" i="1"/>
  <c r="I17" i="2" s="1"/>
  <c r="L15" i="1"/>
  <c r="I16" i="2" s="1"/>
  <c r="F27" i="1" l="1"/>
  <c r="F34" i="1" s="1"/>
  <c r="C23" i="2" s="1"/>
  <c r="J34" i="1"/>
  <c r="G23" i="2" s="1"/>
  <c r="G22" i="2"/>
  <c r="H27" i="1"/>
  <c r="I27" i="1"/>
  <c r="L18" i="1"/>
  <c r="L17" i="1"/>
  <c r="K27" i="1"/>
  <c r="G27" i="1"/>
  <c r="C22" i="2" l="1"/>
  <c r="J35" i="1"/>
  <c r="K34" i="1"/>
  <c r="H22" i="2"/>
  <c r="I34" i="1"/>
  <c r="F22" i="2"/>
  <c r="H34" i="1"/>
  <c r="E22" i="2"/>
  <c r="G34" i="1"/>
  <c r="D22" i="2"/>
  <c r="J29" i="1"/>
  <c r="G29" i="1"/>
  <c r="I29" i="1"/>
  <c r="K29" i="1"/>
  <c r="H29" i="1"/>
  <c r="L27" i="1"/>
  <c r="I22" i="2" s="1"/>
  <c r="K35" i="1" l="1"/>
  <c r="H23" i="2"/>
  <c r="I35" i="1"/>
  <c r="F23" i="2"/>
  <c r="H35" i="1"/>
  <c r="E23" i="2"/>
  <c r="F32" i="1"/>
  <c r="F27" i="2" s="1"/>
  <c r="G35" i="1"/>
  <c r="F38" i="1" s="1"/>
  <c r="F29" i="2" s="1"/>
  <c r="D23" i="2"/>
  <c r="L29" i="1"/>
  <c r="F31" i="1" s="1"/>
  <c r="C27" i="2" s="1"/>
  <c r="L34" i="1"/>
  <c r="L35" i="1" l="1"/>
  <c r="F37" i="1" s="1"/>
  <c r="C29" i="2" s="1"/>
  <c r="I23" i="2"/>
</calcChain>
</file>

<file path=xl/sharedStrings.xml><?xml version="1.0" encoding="utf-8"?>
<sst xmlns="http://schemas.openxmlformats.org/spreadsheetml/2006/main" count="69" uniqueCount="51">
  <si>
    <t>Legenda</t>
  </si>
  <si>
    <t>Invoer</t>
  </si>
  <si>
    <t>Berekening</t>
  </si>
  <si>
    <t>Verwijzing</t>
  </si>
  <si>
    <t>Uitkomst</t>
  </si>
  <si>
    <t>Cel met opmerking</t>
  </si>
  <si>
    <t>Op basis van Gasregio 4 (Groningen, Friesland Drenthe, deel Overijssel)</t>
  </si>
  <si>
    <t>Harde waarde</t>
  </si>
  <si>
    <t>Alle tarieven inclusief overheidsheffingen en BTW</t>
  </si>
  <si>
    <t>Looptijd 12 maanden</t>
  </si>
  <si>
    <t>Alle bedragen per jaar, tenzij anders aangegeven</t>
  </si>
  <si>
    <t>Jaarverbruik</t>
  </si>
  <si>
    <t>kWh</t>
  </si>
  <si>
    <t>m3</t>
  </si>
  <si>
    <t>Energie VanOns</t>
  </si>
  <si>
    <t>Nuon</t>
  </si>
  <si>
    <t>Essent</t>
  </si>
  <si>
    <t>Eneco</t>
  </si>
  <si>
    <t>Greenchoice</t>
  </si>
  <si>
    <t>VandeBron</t>
  </si>
  <si>
    <t>Gemiddelde van andere leveranciers</t>
  </si>
  <si>
    <t>Tarief elektriciteit / kWh</t>
  </si>
  <si>
    <t>Tarief gas / kuub</t>
  </si>
  <si>
    <t>Jaarbedrag elektriciteit</t>
  </si>
  <si>
    <t>Jaarbedrag gas</t>
  </si>
  <si>
    <t>Vastrecht elektriciteit</t>
  </si>
  <si>
    <t>Vastrecht gas</t>
  </si>
  <si>
    <t>Netbeheerkosten gas</t>
  </si>
  <si>
    <t>Netbeheerkosten elektriciteit</t>
  </si>
  <si>
    <t>Vermindering energiebelasting</t>
  </si>
  <si>
    <t>Bruto jaarbedrag</t>
  </si>
  <si>
    <t>Voordeel</t>
  </si>
  <si>
    <t xml:space="preserve">Energie VanOns is gemiddeld </t>
  </si>
  <si>
    <t>per jaar goedkoper dan de andere leveranciers</t>
  </si>
  <si>
    <t>per jaar goedkoper dan de grote 3</t>
  </si>
  <si>
    <t>Maandbedrag</t>
  </si>
  <si>
    <t>Voordeel per maand</t>
  </si>
  <si>
    <t>per maand goedkoper dan de andere leveranciers</t>
  </si>
  <si>
    <t>per maand goedkoper dan de grote 3</t>
  </si>
  <si>
    <t>Gas</t>
  </si>
  <si>
    <t>Elektra enkel</t>
  </si>
  <si>
    <t>Bedrag per jaar</t>
  </si>
  <si>
    <t>Bedrag per maand</t>
  </si>
  <si>
    <t>Energie VanOns is</t>
  </si>
  <si>
    <t>per jaar goedkoper dan de andere leveranciers en</t>
  </si>
  <si>
    <t>per jaar goedkoper dan het gemiddelde van Essent, Nuon en Eneco</t>
  </si>
  <si>
    <t>per maand goedkoper dan de andere leveranciers en</t>
  </si>
  <si>
    <t>per maand goedkoper dan het gemiddelde van Essent, Nuon en Eneco</t>
  </si>
  <si>
    <t>Op basis van 3000 kWh elektriciteit en 1200 kuub gas per jaar</t>
  </si>
  <si>
    <t>Tarievenvergelijking augustus 2019</t>
  </si>
  <si>
    <t>Tarieven d.d. 2 augustus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</si>
</sst>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&quot;€&quot;\ #,##0.00000"/>
    <numFmt numFmtId="166" formatCode="&quot;€&quot;\ #,##0"/>
    <numFmt numFmtId="167" formatCode="&quot;€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2" fillId="3" borderId="0" xfId="0" applyFont="1" applyFill="1"/>
    <xf numFmtId="0" fontId="4" fillId="4" borderId="0" xfId="0" applyFont="1" applyFill="1"/>
    <xf numFmtId="0" fontId="0" fillId="5" borderId="0" xfId="0" applyFill="1"/>
    <xf numFmtId="165" fontId="0" fillId="2" borderId="0" xfId="0" applyNumberFormat="1" applyFill="1"/>
    <xf numFmtId="166" fontId="0" fillId="2" borderId="0" xfId="0" applyNumberFormat="1" applyFill="1"/>
    <xf numFmtId="166" fontId="0" fillId="5" borderId="0" xfId="0" applyNumberFormat="1" applyFill="1"/>
    <xf numFmtId="166" fontId="4" fillId="6" borderId="0" xfId="0" applyNumberFormat="1" applyFont="1" applyFill="1"/>
    <xf numFmtId="0" fontId="0" fillId="7" borderId="0" xfId="0" applyFill="1"/>
    <xf numFmtId="0" fontId="3" fillId="7" borderId="0" xfId="0" applyFont="1" applyFill="1" applyAlignment="1">
      <alignment horizontal="center"/>
    </xf>
    <xf numFmtId="0" fontId="3" fillId="7" borderId="0" xfId="0" applyFont="1" applyFill="1"/>
    <xf numFmtId="164" fontId="6" fillId="7" borderId="0" xfId="1" applyNumberFormat="1" applyFont="1" applyFill="1"/>
    <xf numFmtId="3" fontId="7" fillId="7" borderId="0" xfId="0" applyNumberFormat="1" applyFont="1" applyFill="1"/>
    <xf numFmtId="165" fontId="6" fillId="7" borderId="0" xfId="1" applyNumberFormat="1" applyFont="1" applyFill="1"/>
    <xf numFmtId="167" fontId="6" fillId="7" borderId="0" xfId="1" applyNumberFormat="1" applyFont="1" applyFill="1"/>
    <xf numFmtId="166" fontId="0" fillId="7" borderId="0" xfId="0" applyNumberFormat="1" applyFill="1"/>
    <xf numFmtId="166" fontId="6" fillId="7" borderId="0" xfId="1" applyNumberFormat="1" applyFont="1" applyFill="1"/>
    <xf numFmtId="167" fontId="4" fillId="8" borderId="0" xfId="0" applyNumberFormat="1" applyFont="1" applyFill="1"/>
    <xf numFmtId="167" fontId="4" fillId="6" borderId="0" xfId="0" applyNumberFormat="1" applyFont="1" applyFill="1"/>
    <xf numFmtId="0" fontId="0" fillId="7" borderId="9" xfId="0" applyFill="1" applyBorder="1"/>
    <xf numFmtId="167" fontId="4" fillId="6" borderId="10" xfId="0" applyNumberFormat="1" applyFont="1" applyFill="1" applyBorder="1"/>
    <xf numFmtId="0" fontId="0" fillId="7" borderId="10" xfId="0" applyFill="1" applyBorder="1"/>
    <xf numFmtId="0" fontId="0" fillId="7" borderId="11" xfId="0" applyFill="1" applyBorder="1"/>
    <xf numFmtId="0" fontId="0" fillId="7" borderId="12" xfId="0" applyFill="1" applyBorder="1"/>
    <xf numFmtId="0" fontId="0" fillId="7" borderId="0" xfId="0" applyFill="1" applyBorder="1"/>
    <xf numFmtId="0" fontId="0" fillId="7" borderId="13" xfId="0" applyFill="1" applyBorder="1"/>
    <xf numFmtId="0" fontId="0" fillId="7" borderId="14" xfId="0" applyFill="1" applyBorder="1"/>
    <xf numFmtId="167" fontId="4" fillId="8" borderId="15" xfId="0" applyNumberFormat="1" applyFont="1" applyFill="1" applyBorder="1"/>
    <xf numFmtId="0" fontId="0" fillId="7" borderId="15" xfId="0" applyFill="1" applyBorder="1"/>
    <xf numFmtId="0" fontId="0" fillId="7" borderId="16" xfId="0" applyFill="1" applyBorder="1"/>
    <xf numFmtId="0" fontId="0" fillId="7" borderId="1" xfId="0" applyFill="1" applyBorder="1"/>
    <xf numFmtId="0" fontId="3" fillId="7" borderId="2" xfId="0" applyFont="1" applyFill="1" applyBorder="1" applyAlignment="1">
      <alignment horizontal="center"/>
    </xf>
    <xf numFmtId="0" fontId="3" fillId="7" borderId="2" xfId="0" applyFont="1" applyFill="1" applyBorder="1"/>
    <xf numFmtId="0" fontId="0" fillId="7" borderId="3" xfId="0" applyFill="1" applyBorder="1"/>
    <xf numFmtId="0" fontId="0" fillId="7" borderId="4" xfId="0" applyFill="1" applyBorder="1"/>
    <xf numFmtId="0" fontId="0" fillId="2" borderId="0" xfId="0" applyFill="1" applyBorder="1"/>
    <xf numFmtId="0" fontId="0" fillId="7" borderId="5" xfId="0" applyFill="1" applyBorder="1"/>
    <xf numFmtId="164" fontId="0" fillId="2" borderId="0" xfId="1" applyNumberFormat="1" applyFont="1" applyFill="1" applyBorder="1"/>
    <xf numFmtId="164" fontId="4" fillId="6" borderId="0" xfId="1" applyNumberFormat="1" applyFont="1" applyFill="1" applyBorder="1"/>
    <xf numFmtId="167" fontId="4" fillId="8" borderId="0" xfId="0" applyNumberFormat="1" applyFont="1" applyFill="1" applyBorder="1"/>
    <xf numFmtId="0" fontId="0" fillId="7" borderId="6" xfId="0" applyFill="1" applyBorder="1"/>
    <xf numFmtId="0" fontId="0" fillId="7" borderId="7" xfId="0" applyFill="1" applyBorder="1"/>
    <xf numFmtId="0" fontId="0" fillId="7" borderId="8" xfId="0" applyFill="1" applyBorder="1"/>
    <xf numFmtId="0" fontId="3" fillId="9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B9B10-E3F7-4C07-921E-D4CA2A831CD7}">
  <dimension ref="A1:AZ150"/>
  <sheetViews>
    <sheetView topLeftCell="A13" workbookViewId="0">
      <selection activeCell="K17" sqref="K17"/>
    </sheetView>
  </sheetViews>
  <sheetFormatPr defaultRowHeight="15" x14ac:dyDescent="0.25"/>
  <cols>
    <col min="3" max="3" width="11.5703125" customWidth="1"/>
    <col min="4" max="4" width="10.7109375" customWidth="1"/>
    <col min="5" max="5" width="37.28515625" customWidth="1"/>
    <col min="6" max="6" width="17.140625" customWidth="1"/>
    <col min="7" max="9" width="10.28515625" bestFit="1" customWidth="1"/>
    <col min="10" max="10" width="12.28515625" customWidth="1"/>
    <col min="11" max="11" width="13.7109375" customWidth="1"/>
    <col min="12" max="12" width="20.28515625" customWidth="1"/>
  </cols>
  <sheetData>
    <row r="1" spans="1:52" x14ac:dyDescent="0.25">
      <c r="A1" s="9"/>
      <c r="B1" s="9"/>
      <c r="C1" s="45" t="s">
        <v>49</v>
      </c>
      <c r="D1" s="46"/>
      <c r="E1" s="46"/>
      <c r="F1" s="47"/>
      <c r="G1" s="9"/>
      <c r="H1" s="11" t="s">
        <v>0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</row>
    <row r="2" spans="1:52" x14ac:dyDescent="0.25">
      <c r="A2" s="9"/>
      <c r="B2" s="9"/>
      <c r="C2" s="48"/>
      <c r="D2" s="49"/>
      <c r="E2" s="49"/>
      <c r="F2" s="50"/>
      <c r="G2" s="9"/>
      <c r="H2" s="1"/>
      <c r="I2" s="9" t="s">
        <v>1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</row>
    <row r="3" spans="1:52" x14ac:dyDescent="0.25">
      <c r="A3" s="9"/>
      <c r="B3" s="9"/>
      <c r="C3" s="48"/>
      <c r="D3" s="49"/>
      <c r="E3" s="49"/>
      <c r="F3" s="50"/>
      <c r="G3" s="9"/>
      <c r="H3" s="12">
        <v>123</v>
      </c>
      <c r="I3" s="9" t="s">
        <v>2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</row>
    <row r="4" spans="1:52" x14ac:dyDescent="0.25">
      <c r="A4" s="9"/>
      <c r="B4" s="9"/>
      <c r="C4" s="48"/>
      <c r="D4" s="49"/>
      <c r="E4" s="49"/>
      <c r="F4" s="50"/>
      <c r="G4" s="9"/>
      <c r="H4" s="13">
        <v>456</v>
      </c>
      <c r="I4" s="9" t="s">
        <v>3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</row>
    <row r="5" spans="1:52" x14ac:dyDescent="0.25">
      <c r="A5" s="9"/>
      <c r="B5" s="9"/>
      <c r="C5" s="48"/>
      <c r="D5" s="49"/>
      <c r="E5" s="49"/>
      <c r="F5" s="50"/>
      <c r="G5" s="9"/>
      <c r="H5" s="2">
        <v>789</v>
      </c>
      <c r="I5" s="9" t="s">
        <v>4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</row>
    <row r="6" spans="1:52" x14ac:dyDescent="0.25">
      <c r="A6" s="9"/>
      <c r="B6" s="9"/>
      <c r="C6" s="51"/>
      <c r="D6" s="52"/>
      <c r="E6" s="52"/>
      <c r="F6" s="53"/>
      <c r="G6" s="9"/>
      <c r="H6" s="3">
        <v>234</v>
      </c>
      <c r="I6" s="9" t="s">
        <v>5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</row>
    <row r="7" spans="1:52" x14ac:dyDescent="0.25">
      <c r="A7" s="9"/>
      <c r="B7" s="9"/>
      <c r="C7" s="9" t="s">
        <v>6</v>
      </c>
      <c r="D7" s="9"/>
      <c r="E7" s="9"/>
      <c r="F7" s="9"/>
      <c r="G7" s="9"/>
      <c r="H7" s="4">
        <v>654</v>
      </c>
      <c r="I7" s="9" t="s">
        <v>7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</row>
    <row r="8" spans="1:52" x14ac:dyDescent="0.25">
      <c r="A8" s="9"/>
      <c r="B8" s="9"/>
      <c r="C8" s="9" t="s">
        <v>8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</row>
    <row r="9" spans="1:52" x14ac:dyDescent="0.25">
      <c r="A9" s="9"/>
      <c r="B9" s="9"/>
      <c r="C9" s="9" t="s">
        <v>9</v>
      </c>
      <c r="D9" s="9"/>
      <c r="E9" s="9"/>
      <c r="F9" s="9" t="s">
        <v>50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</row>
    <row r="10" spans="1:52" x14ac:dyDescent="0.25">
      <c r="A10" s="9"/>
      <c r="B10" s="9"/>
      <c r="C10" s="9" t="s">
        <v>10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</row>
    <row r="11" spans="1:52" x14ac:dyDescent="0.25">
      <c r="A11" s="9"/>
      <c r="B11" t="s">
        <v>11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</row>
    <row r="12" spans="1:52" x14ac:dyDescent="0.25">
      <c r="A12" s="9"/>
      <c r="B12" s="1">
        <v>3000</v>
      </c>
      <c r="C12" s="9" t="s">
        <v>12</v>
      </c>
      <c r="D12" s="9"/>
      <c r="E12" s="9"/>
      <c r="F12" s="10"/>
      <c r="G12" s="44"/>
      <c r="H12" s="44"/>
      <c r="I12" s="44"/>
      <c r="J12" s="44"/>
      <c r="K12" s="44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</row>
    <row r="13" spans="1:52" x14ac:dyDescent="0.25">
      <c r="A13" s="9"/>
      <c r="B13" s="1">
        <v>1200</v>
      </c>
      <c r="C13" s="9" t="s">
        <v>13</v>
      </c>
      <c r="D13" s="9"/>
      <c r="E13" s="9"/>
      <c r="F13" s="10" t="s">
        <v>14</v>
      </c>
      <c r="G13" s="10" t="s">
        <v>15</v>
      </c>
      <c r="H13" s="10" t="s">
        <v>16</v>
      </c>
      <c r="I13" s="10" t="s">
        <v>17</v>
      </c>
      <c r="J13" s="10" t="s">
        <v>18</v>
      </c>
      <c r="K13" s="10" t="s">
        <v>19</v>
      </c>
      <c r="L13" s="11" t="s">
        <v>20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</row>
    <row r="14" spans="1:52" x14ac:dyDescent="0.25">
      <c r="A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</row>
    <row r="15" spans="1:52" x14ac:dyDescent="0.25">
      <c r="A15" s="9"/>
      <c r="B15" s="9"/>
      <c r="C15" s="9"/>
      <c r="D15" s="9"/>
      <c r="E15" s="9" t="s">
        <v>21</v>
      </c>
      <c r="F15" s="5">
        <v>0.22550000000000001</v>
      </c>
      <c r="G15" s="5">
        <v>0.23477600000000001</v>
      </c>
      <c r="H15" s="5">
        <f>0.07514+0.11934+0.02287</f>
        <v>0.21734999999999999</v>
      </c>
      <c r="I15" s="5">
        <v>0.21887999999999999</v>
      </c>
      <c r="J15" s="5">
        <v>0.23219999999999999</v>
      </c>
      <c r="K15" s="5">
        <v>0.22622</v>
      </c>
      <c r="L15" s="14">
        <f t="shared" ref="L15:L20" si="0">AVERAGE(G15:K15)</f>
        <v>0.22588520000000001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</row>
    <row r="16" spans="1:52" x14ac:dyDescent="0.25">
      <c r="A16" s="9"/>
      <c r="B16" s="9"/>
      <c r="C16" s="9"/>
      <c r="D16" s="9"/>
      <c r="E16" s="9" t="s">
        <v>22</v>
      </c>
      <c r="F16" s="5">
        <v>0.7248</v>
      </c>
      <c r="G16" s="5">
        <v>0.75326099999999996</v>
      </c>
      <c r="H16" s="5">
        <f>0.32646+0.35469+0.0634</f>
        <v>0.74454999999999993</v>
      </c>
      <c r="I16" s="5">
        <v>0.73812</v>
      </c>
      <c r="J16" s="5">
        <v>0.72060000000000002</v>
      </c>
      <c r="K16" s="5">
        <v>0.69396999999999998</v>
      </c>
      <c r="L16" s="14">
        <f t="shared" si="0"/>
        <v>0.73010020000000009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</row>
    <row r="17" spans="1:52" x14ac:dyDescent="0.25">
      <c r="A17" s="9"/>
      <c r="B17" s="9"/>
      <c r="C17" s="9"/>
      <c r="D17" s="9"/>
      <c r="E17" s="9" t="s">
        <v>23</v>
      </c>
      <c r="F17" s="17">
        <f t="shared" ref="F17:J17" si="1">F15*$B$12</f>
        <v>676.5</v>
      </c>
      <c r="G17" s="17">
        <f>G15*$B$12</f>
        <v>704.32800000000009</v>
      </c>
      <c r="H17" s="17">
        <f t="shared" si="1"/>
        <v>652.04999999999995</v>
      </c>
      <c r="I17" s="17">
        <f t="shared" si="1"/>
        <v>656.64</v>
      </c>
      <c r="J17" s="17">
        <f t="shared" si="1"/>
        <v>696.6</v>
      </c>
      <c r="K17" s="17">
        <f>K15*$B$12</f>
        <v>678.66</v>
      </c>
      <c r="L17" s="15">
        <f t="shared" si="0"/>
        <v>677.65559999999994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</row>
    <row r="18" spans="1:52" x14ac:dyDescent="0.25">
      <c r="A18" s="9"/>
      <c r="B18" s="9"/>
      <c r="C18" s="9"/>
      <c r="D18" s="9"/>
      <c r="E18" s="9" t="s">
        <v>24</v>
      </c>
      <c r="F18" s="17">
        <f t="shared" ref="F18:J18" si="2">F16*$B$13</f>
        <v>869.76</v>
      </c>
      <c r="G18" s="17">
        <f t="shared" si="2"/>
        <v>903.91319999999996</v>
      </c>
      <c r="H18" s="17">
        <f t="shared" si="2"/>
        <v>893.45999999999992</v>
      </c>
      <c r="I18" s="17">
        <f t="shared" si="2"/>
        <v>885.74400000000003</v>
      </c>
      <c r="J18" s="17">
        <f t="shared" si="2"/>
        <v>864.72</v>
      </c>
      <c r="K18" s="17">
        <f>K16*$B$13</f>
        <v>832.76400000000001</v>
      </c>
      <c r="L18" s="15">
        <f t="shared" si="0"/>
        <v>876.12023999999997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</row>
    <row r="19" spans="1:52" x14ac:dyDescent="0.25">
      <c r="A19" s="9"/>
      <c r="B19" s="9"/>
      <c r="C19" s="9"/>
      <c r="D19" s="9"/>
      <c r="E19" s="9" t="s">
        <v>25</v>
      </c>
      <c r="F19" s="6">
        <f>4.75*12</f>
        <v>57</v>
      </c>
      <c r="G19" s="6">
        <f>4.99*12</f>
        <v>59.88</v>
      </c>
      <c r="H19" s="6">
        <f>6.49*12</f>
        <v>77.88</v>
      </c>
      <c r="I19" s="6">
        <v>71.88</v>
      </c>
      <c r="J19" s="6">
        <v>54</v>
      </c>
      <c r="K19" s="6">
        <f>0.24658*365</f>
        <v>90.0017</v>
      </c>
      <c r="L19" s="15">
        <f t="shared" si="0"/>
        <v>70.728340000000003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</row>
    <row r="20" spans="1:52" x14ac:dyDescent="0.25">
      <c r="A20" s="9"/>
      <c r="B20" s="9"/>
      <c r="C20" s="9"/>
      <c r="D20" s="9"/>
      <c r="E20" s="9" t="s">
        <v>26</v>
      </c>
      <c r="F20" s="6">
        <f>4.75*12</f>
        <v>57</v>
      </c>
      <c r="G20" s="6">
        <f>4.99*12</f>
        <v>59.88</v>
      </c>
      <c r="H20" s="6">
        <f>6.49*12</f>
        <v>77.88</v>
      </c>
      <c r="I20" s="6">
        <v>71.88</v>
      </c>
      <c r="J20" s="6">
        <v>54</v>
      </c>
      <c r="K20" s="6">
        <f>0.24658*365</f>
        <v>90.0017</v>
      </c>
      <c r="L20" s="15">
        <f t="shared" si="0"/>
        <v>70.728340000000003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</row>
    <row r="21" spans="1:52" x14ac:dyDescent="0.25">
      <c r="A21" s="9"/>
      <c r="B21" s="9"/>
      <c r="C21" s="9"/>
      <c r="D21" s="9"/>
      <c r="E21" s="9"/>
      <c r="F21" s="16"/>
      <c r="G21" s="16"/>
      <c r="H21" s="16"/>
      <c r="I21" s="16"/>
      <c r="J21" s="16"/>
      <c r="K21" s="16"/>
      <c r="L21" s="16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</row>
    <row r="22" spans="1:52" x14ac:dyDescent="0.25">
      <c r="A22" s="9"/>
      <c r="B22" s="9"/>
      <c r="C22" s="9"/>
      <c r="D22" s="9"/>
      <c r="E22" s="9" t="s">
        <v>27</v>
      </c>
      <c r="F22" s="7">
        <v>170.61</v>
      </c>
      <c r="G22" s="7">
        <v>170.61</v>
      </c>
      <c r="H22" s="7">
        <v>170.61</v>
      </c>
      <c r="I22" s="7">
        <v>170.61</v>
      </c>
      <c r="J22" s="7">
        <v>170.61</v>
      </c>
      <c r="K22" s="7">
        <v>170.61</v>
      </c>
      <c r="L22" s="7">
        <v>170.61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</row>
    <row r="23" spans="1:52" x14ac:dyDescent="0.25">
      <c r="A23" s="9"/>
      <c r="B23" s="9"/>
      <c r="C23" s="9"/>
      <c r="D23" s="9"/>
      <c r="E23" s="9" t="s">
        <v>28</v>
      </c>
      <c r="F23" s="7">
        <v>230.27</v>
      </c>
      <c r="G23" s="7">
        <v>230.27</v>
      </c>
      <c r="H23" s="7">
        <v>230.27</v>
      </c>
      <c r="I23" s="7">
        <v>230.27</v>
      </c>
      <c r="J23" s="7">
        <v>230.27</v>
      </c>
      <c r="K23" s="7">
        <v>230.27</v>
      </c>
      <c r="L23" s="7">
        <v>230.27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</row>
    <row r="24" spans="1:52" x14ac:dyDescent="0.25">
      <c r="A24" s="9"/>
      <c r="B24" s="9"/>
      <c r="C24" s="9"/>
      <c r="D24" s="9"/>
      <c r="E24" s="9"/>
      <c r="F24" s="16"/>
      <c r="G24" s="16"/>
      <c r="H24" s="16"/>
      <c r="I24" s="16"/>
      <c r="J24" s="16"/>
      <c r="K24" s="16"/>
      <c r="L24" s="16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</row>
    <row r="25" spans="1:52" x14ac:dyDescent="0.25">
      <c r="A25" s="9"/>
      <c r="B25" s="9"/>
      <c r="C25" s="9"/>
      <c r="D25" s="9"/>
      <c r="E25" s="9" t="s">
        <v>29</v>
      </c>
      <c r="F25" s="7">
        <v>-311.62</v>
      </c>
      <c r="G25" s="7">
        <v>-311.62</v>
      </c>
      <c r="H25" s="7">
        <v>-311.62</v>
      </c>
      <c r="I25" s="7">
        <v>-311.62</v>
      </c>
      <c r="J25" s="7">
        <v>-311.62</v>
      </c>
      <c r="K25" s="7">
        <v>-311.62</v>
      </c>
      <c r="L25" s="7">
        <v>-311.62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</row>
    <row r="26" spans="1:52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</row>
    <row r="27" spans="1:52" x14ac:dyDescent="0.25">
      <c r="A27" s="9"/>
      <c r="B27" s="9"/>
      <c r="C27" s="9"/>
      <c r="D27" s="9"/>
      <c r="E27" s="9" t="s">
        <v>30</v>
      </c>
      <c r="F27" s="17">
        <f t="shared" ref="F27:L27" si="3">F22+F23+F25+F19+F20+F17+F18</f>
        <v>1749.52</v>
      </c>
      <c r="G27" s="17">
        <f t="shared" si="3"/>
        <v>1817.2611999999999</v>
      </c>
      <c r="H27" s="17">
        <f t="shared" si="3"/>
        <v>1790.5299999999997</v>
      </c>
      <c r="I27" s="17">
        <f t="shared" si="3"/>
        <v>1775.404</v>
      </c>
      <c r="J27" s="17">
        <f t="shared" si="3"/>
        <v>1758.58</v>
      </c>
      <c r="K27" s="17">
        <f t="shared" si="3"/>
        <v>1780.6873999999998</v>
      </c>
      <c r="L27" s="17">
        <f t="shared" si="3"/>
        <v>1784.4925199999998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</row>
    <row r="28" spans="1:52" x14ac:dyDescent="0.25">
      <c r="A28" s="9"/>
      <c r="B28" s="9"/>
      <c r="C28" s="9"/>
      <c r="D28" s="9"/>
      <c r="E28" s="9"/>
      <c r="F28" s="16"/>
      <c r="G28" s="16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</row>
    <row r="29" spans="1:52" x14ac:dyDescent="0.25">
      <c r="A29" s="9"/>
      <c r="B29" s="9"/>
      <c r="C29" s="9"/>
      <c r="D29" s="9"/>
      <c r="E29" s="9" t="s">
        <v>31</v>
      </c>
      <c r="F29" s="9"/>
      <c r="G29" s="8">
        <f>G27-$F$27</f>
        <v>67.741199999999935</v>
      </c>
      <c r="H29" s="8">
        <f t="shared" ref="H29:L29" si="4">H27-$F$27</f>
        <v>41.009999999999764</v>
      </c>
      <c r="I29" s="8">
        <f t="shared" si="4"/>
        <v>25.884000000000015</v>
      </c>
      <c r="J29" s="8">
        <f t="shared" si="4"/>
        <v>9.0599999999999454</v>
      </c>
      <c r="K29" s="8">
        <f t="shared" si="4"/>
        <v>31.167399999999816</v>
      </c>
      <c r="L29" s="8">
        <f t="shared" si="4"/>
        <v>34.972519999999804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1:52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1:52" x14ac:dyDescent="0.25">
      <c r="A31" s="9"/>
      <c r="B31" s="9"/>
      <c r="C31" s="9"/>
      <c r="D31" s="9"/>
      <c r="E31" s="9" t="s">
        <v>32</v>
      </c>
      <c r="F31" s="19">
        <f>L29</f>
        <v>34.972519999999804</v>
      </c>
      <c r="G31" s="9" t="s">
        <v>33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</row>
    <row r="32" spans="1:52" x14ac:dyDescent="0.25">
      <c r="A32" s="9"/>
      <c r="B32" s="9"/>
      <c r="C32" s="9"/>
      <c r="D32" s="9"/>
      <c r="E32" s="9" t="s">
        <v>32</v>
      </c>
      <c r="F32" s="19">
        <f>AVERAGE(G29:I29)</f>
        <v>44.878399999999907</v>
      </c>
      <c r="G32" s="9" t="s">
        <v>34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</row>
    <row r="33" spans="1:52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1:52" x14ac:dyDescent="0.25">
      <c r="A34" s="9"/>
      <c r="B34" s="9"/>
      <c r="C34" s="9"/>
      <c r="D34" s="9"/>
      <c r="E34" s="9" t="s">
        <v>35</v>
      </c>
      <c r="F34" s="15">
        <f>F27/12</f>
        <v>145.79333333333332</v>
      </c>
      <c r="G34" s="15">
        <f t="shared" ref="G34:L34" si="5">G27/12</f>
        <v>151.43843333333334</v>
      </c>
      <c r="H34" s="15">
        <f t="shared" si="5"/>
        <v>149.21083333333331</v>
      </c>
      <c r="I34" s="15">
        <f t="shared" si="5"/>
        <v>147.95033333333333</v>
      </c>
      <c r="J34" s="15">
        <f t="shared" si="5"/>
        <v>146.54833333333332</v>
      </c>
      <c r="K34" s="15">
        <f t="shared" si="5"/>
        <v>148.39061666666666</v>
      </c>
      <c r="L34" s="15">
        <f t="shared" si="5"/>
        <v>148.70770999999999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</row>
    <row r="35" spans="1:52" x14ac:dyDescent="0.25">
      <c r="A35" s="9"/>
      <c r="B35" s="9"/>
      <c r="C35" s="9"/>
      <c r="D35" s="9"/>
      <c r="E35" s="9" t="s">
        <v>36</v>
      </c>
      <c r="F35" s="9"/>
      <c r="G35" s="18">
        <f>G34-$F$34</f>
        <v>5.6451000000000136</v>
      </c>
      <c r="H35" s="18">
        <f t="shared" ref="H35:L35" si="6">H34-$F$34</f>
        <v>3.4174999999999898</v>
      </c>
      <c r="I35" s="18">
        <f t="shared" si="6"/>
        <v>2.1570000000000107</v>
      </c>
      <c r="J35" s="18">
        <f t="shared" si="6"/>
        <v>0.75499999999999545</v>
      </c>
      <c r="K35" s="18">
        <f t="shared" si="6"/>
        <v>2.5972833333333369</v>
      </c>
      <c r="L35" s="18">
        <f t="shared" si="6"/>
        <v>2.9143766666666693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</row>
    <row r="36" spans="1:52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</row>
    <row r="37" spans="1:52" x14ac:dyDescent="0.25">
      <c r="A37" s="9"/>
      <c r="B37" s="9"/>
      <c r="C37" s="9"/>
      <c r="D37" s="9"/>
      <c r="E37" s="9" t="s">
        <v>32</v>
      </c>
      <c r="F37" s="18">
        <f>L35</f>
        <v>2.9143766666666693</v>
      </c>
      <c r="G37" s="9" t="s">
        <v>37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</row>
    <row r="38" spans="1:52" x14ac:dyDescent="0.25">
      <c r="A38" s="9"/>
      <c r="B38" s="9"/>
      <c r="C38" s="9"/>
      <c r="D38" s="9"/>
      <c r="E38" s="9" t="s">
        <v>32</v>
      </c>
      <c r="F38" s="18">
        <f>AVERAGE(G35:I35)</f>
        <v>3.7398666666666713</v>
      </c>
      <c r="G38" s="9" t="s">
        <v>38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</row>
    <row r="39" spans="1:5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</row>
    <row r="40" spans="1:5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  <row r="41" spans="1:5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</row>
    <row r="42" spans="1:52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</row>
    <row r="43" spans="1:52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</row>
    <row r="44" spans="1:52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</row>
    <row r="45" spans="1:52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</row>
    <row r="46" spans="1:52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</row>
    <row r="47" spans="1:52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</row>
    <row r="48" spans="1:52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</row>
    <row r="49" spans="1:52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</row>
    <row r="50" spans="1:52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</row>
    <row r="51" spans="1:52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</row>
    <row r="52" spans="1:52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</row>
    <row r="53" spans="1:52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</row>
    <row r="54" spans="1:52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</row>
    <row r="55" spans="1:52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</row>
    <row r="56" spans="1:52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</row>
    <row r="57" spans="1:52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</row>
    <row r="58" spans="1:52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</row>
    <row r="59" spans="1:52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</row>
    <row r="60" spans="1:52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</row>
    <row r="61" spans="1:52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</row>
    <row r="62" spans="1:52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</row>
    <row r="63" spans="1:52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</row>
    <row r="64" spans="1:52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</row>
    <row r="65" spans="1:52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</row>
    <row r="66" spans="1:52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</row>
    <row r="67" spans="1:52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</row>
    <row r="68" spans="1:52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</row>
    <row r="69" spans="1:52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</row>
    <row r="70" spans="1:52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</row>
    <row r="71" spans="1:52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</row>
    <row r="72" spans="1:52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</row>
    <row r="73" spans="1:52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</row>
    <row r="74" spans="1:52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</row>
    <row r="75" spans="1:52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</row>
    <row r="76" spans="1:52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</row>
    <row r="77" spans="1:52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</row>
    <row r="78" spans="1:52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</row>
    <row r="79" spans="1:52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</row>
    <row r="80" spans="1:52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</row>
    <row r="81" spans="1:52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</row>
    <row r="82" spans="1:52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</row>
    <row r="83" spans="1:52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</row>
    <row r="84" spans="1:52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</row>
    <row r="85" spans="1:52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</row>
    <row r="86" spans="1:52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</row>
    <row r="87" spans="1:52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</row>
    <row r="88" spans="1:52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</row>
    <row r="89" spans="1:52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</row>
    <row r="90" spans="1:52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</row>
    <row r="91" spans="1:52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</row>
    <row r="92" spans="1:52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</row>
    <row r="93" spans="1:52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</row>
    <row r="94" spans="1:52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</row>
    <row r="95" spans="1:52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</row>
    <row r="96" spans="1:52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</row>
    <row r="97" spans="1:52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</row>
    <row r="98" spans="1:52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</row>
    <row r="99" spans="1:52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</row>
    <row r="100" spans="1:52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</row>
    <row r="101" spans="1:52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</row>
    <row r="102" spans="1:52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</row>
    <row r="103" spans="1:52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</row>
    <row r="104" spans="1:52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</row>
    <row r="105" spans="1:52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</row>
    <row r="106" spans="1:52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</row>
    <row r="107" spans="1:52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</row>
    <row r="108" spans="1:52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</row>
    <row r="109" spans="1:52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</row>
    <row r="110" spans="1:52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</row>
    <row r="111" spans="1:52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</row>
    <row r="112" spans="1:52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</row>
    <row r="113" spans="1:52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</row>
    <row r="114" spans="1:52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</row>
    <row r="115" spans="1:52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</row>
    <row r="116" spans="1:52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</row>
    <row r="117" spans="1:52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</row>
    <row r="118" spans="1:52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</row>
    <row r="119" spans="1:52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</row>
    <row r="120" spans="1:52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</row>
    <row r="121" spans="1:52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</row>
    <row r="122" spans="1:52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</row>
    <row r="123" spans="1:52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</row>
    <row r="124" spans="1:52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</row>
    <row r="125" spans="1:52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</row>
    <row r="126" spans="1:52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</row>
    <row r="127" spans="1:52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</row>
    <row r="128" spans="1:52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</row>
    <row r="129" spans="1:52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</row>
    <row r="130" spans="1:52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</row>
    <row r="131" spans="1:52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</row>
    <row r="132" spans="1:52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</row>
    <row r="133" spans="1:52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</row>
    <row r="134" spans="1:52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</row>
    <row r="135" spans="1:52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</row>
    <row r="136" spans="1:52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</row>
    <row r="137" spans="1:52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</row>
    <row r="138" spans="1:52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</row>
    <row r="139" spans="1:52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</row>
    <row r="140" spans="1:52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</row>
    <row r="141" spans="1:52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</row>
    <row r="142" spans="1:52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</row>
    <row r="143" spans="1:52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</row>
    <row r="144" spans="1:52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</row>
    <row r="145" spans="1:52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</row>
    <row r="146" spans="1:52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</row>
    <row r="147" spans="1:52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</row>
    <row r="148" spans="1:52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</row>
    <row r="149" spans="1:52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</row>
    <row r="150" spans="1:52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</row>
  </sheetData>
  <mergeCells count="1">
    <mergeCell ref="C1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251D3-858B-407C-9BF3-017288DC388D}">
  <dimension ref="A1:Z238"/>
  <sheetViews>
    <sheetView tabSelected="1" workbookViewId="0">
      <selection activeCell="E14" sqref="E14"/>
    </sheetView>
  </sheetViews>
  <sheetFormatPr defaultRowHeight="15" x14ac:dyDescent="0.25"/>
  <cols>
    <col min="2" max="2" width="21.5703125" customWidth="1"/>
    <col min="3" max="4" width="20" customWidth="1"/>
    <col min="5" max="5" width="23.7109375" customWidth="1"/>
    <col min="6" max="10" width="20" customWidth="1"/>
  </cols>
  <sheetData>
    <row r="1" spans="1:26" x14ac:dyDescent="0.25">
      <c r="A1" s="9"/>
      <c r="B1" s="9"/>
      <c r="C1" s="54" t="s">
        <v>49</v>
      </c>
      <c r="D1" s="55"/>
      <c r="E1" s="55"/>
      <c r="F1" s="56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x14ac:dyDescent="0.25">
      <c r="A2" s="9"/>
      <c r="B2" s="9"/>
      <c r="C2" s="57"/>
      <c r="D2" s="58"/>
      <c r="E2" s="58"/>
      <c r="F2" s="5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x14ac:dyDescent="0.25">
      <c r="A3" s="9"/>
      <c r="B3" s="9"/>
      <c r="C3" s="57"/>
      <c r="D3" s="58"/>
      <c r="E3" s="58"/>
      <c r="F3" s="5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x14ac:dyDescent="0.25">
      <c r="A4" s="9"/>
      <c r="B4" s="9"/>
      <c r="C4" s="57"/>
      <c r="D4" s="58"/>
      <c r="E4" s="58"/>
      <c r="F4" s="5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x14ac:dyDescent="0.25">
      <c r="A5" s="9"/>
      <c r="B5" s="9"/>
      <c r="C5" s="57"/>
      <c r="D5" s="58"/>
      <c r="E5" s="58"/>
      <c r="F5" s="5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x14ac:dyDescent="0.25">
      <c r="A6" s="9"/>
      <c r="B6" s="9"/>
      <c r="C6" s="60"/>
      <c r="D6" s="61"/>
      <c r="E6" s="61"/>
      <c r="F6" s="62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x14ac:dyDescent="0.25">
      <c r="A7" s="9"/>
      <c r="B7" s="9"/>
      <c r="C7" s="9" t="s">
        <v>6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x14ac:dyDescent="0.25">
      <c r="A8" s="9"/>
      <c r="B8" s="9"/>
      <c r="C8" s="9" t="s">
        <v>8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x14ac:dyDescent="0.25">
      <c r="A9" s="9"/>
      <c r="B9" s="9"/>
      <c r="C9" s="9" t="s">
        <v>9</v>
      </c>
      <c r="D9" s="9"/>
      <c r="E9" s="9"/>
      <c r="F9" s="9" t="str">
        <f>Invulsheet!F9</f>
        <v>Tarieven d.d. 2 augustus 2019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x14ac:dyDescent="0.25">
      <c r="A10" s="9"/>
      <c r="B10" s="9"/>
      <c r="C10" s="9" t="s">
        <v>10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x14ac:dyDescent="0.25">
      <c r="B13" s="9" t="s">
        <v>48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25">
      <c r="A15" s="9"/>
      <c r="B15" s="31"/>
      <c r="C15" s="32" t="s">
        <v>14</v>
      </c>
      <c r="D15" s="32" t="s">
        <v>15</v>
      </c>
      <c r="E15" s="32" t="s">
        <v>16</v>
      </c>
      <c r="F15" s="32" t="s">
        <v>17</v>
      </c>
      <c r="G15" s="32" t="s">
        <v>18</v>
      </c>
      <c r="H15" s="32" t="s">
        <v>19</v>
      </c>
      <c r="I15" s="33" t="s">
        <v>20</v>
      </c>
      <c r="J15" s="34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25">
      <c r="A16" s="9"/>
      <c r="B16" s="35" t="s">
        <v>40</v>
      </c>
      <c r="C16" s="36">
        <f>Invulsheet!F15</f>
        <v>0.22550000000000001</v>
      </c>
      <c r="D16" s="36">
        <f>Invulsheet!G15</f>
        <v>0.23477600000000001</v>
      </c>
      <c r="E16" s="36">
        <f>Invulsheet!H15</f>
        <v>0.21734999999999999</v>
      </c>
      <c r="F16" s="36">
        <f>Invulsheet!I15</f>
        <v>0.21887999999999999</v>
      </c>
      <c r="G16" s="36">
        <f>Invulsheet!J15</f>
        <v>0.23219999999999999</v>
      </c>
      <c r="H16" s="36">
        <f>Invulsheet!K15</f>
        <v>0.22622</v>
      </c>
      <c r="I16" s="36">
        <f>Invulsheet!L15</f>
        <v>0.22588520000000001</v>
      </c>
      <c r="J16" s="37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35" t="s">
        <v>39</v>
      </c>
      <c r="C17" s="36">
        <f>Invulsheet!F16</f>
        <v>0.7248</v>
      </c>
      <c r="D17" s="36">
        <f>Invulsheet!G16</f>
        <v>0.75326099999999996</v>
      </c>
      <c r="E17" s="36">
        <f>Invulsheet!H16</f>
        <v>0.74454999999999993</v>
      </c>
      <c r="F17" s="36">
        <f>Invulsheet!I16</f>
        <v>0.73812</v>
      </c>
      <c r="G17" s="36">
        <f>Invulsheet!J16</f>
        <v>0.72060000000000002</v>
      </c>
      <c r="H17" s="36">
        <f>Invulsheet!K16</f>
        <v>0.69396999999999998</v>
      </c>
      <c r="I17" s="36">
        <f>Invulsheet!L16</f>
        <v>0.73010020000000009</v>
      </c>
      <c r="J17" s="37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25">
      <c r="A18" s="9"/>
      <c r="B18" s="35"/>
      <c r="C18" s="25"/>
      <c r="D18" s="25"/>
      <c r="E18" s="25"/>
      <c r="F18" s="25"/>
      <c r="G18" s="25"/>
      <c r="H18" s="25"/>
      <c r="I18" s="25"/>
      <c r="J18" s="37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25">
      <c r="A19" s="9"/>
      <c r="B19" s="35" t="s">
        <v>25</v>
      </c>
      <c r="C19" s="38">
        <f>Invulsheet!F19</f>
        <v>57</v>
      </c>
      <c r="D19" s="38">
        <f>Invulsheet!G19</f>
        <v>59.88</v>
      </c>
      <c r="E19" s="38">
        <f>Invulsheet!H19</f>
        <v>77.88</v>
      </c>
      <c r="F19" s="38">
        <f>Invulsheet!I19</f>
        <v>71.88</v>
      </c>
      <c r="G19" s="38">
        <f>Invulsheet!J19</f>
        <v>54</v>
      </c>
      <c r="H19" s="38">
        <f>Invulsheet!K19</f>
        <v>90.0017</v>
      </c>
      <c r="I19" s="38">
        <f>Invulsheet!L19</f>
        <v>70.728340000000003</v>
      </c>
      <c r="J19" s="37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25">
      <c r="A20" s="9"/>
      <c r="B20" s="35" t="s">
        <v>26</v>
      </c>
      <c r="C20" s="38">
        <f>Invulsheet!F20</f>
        <v>57</v>
      </c>
      <c r="D20" s="38">
        <f>Invulsheet!G20</f>
        <v>59.88</v>
      </c>
      <c r="E20" s="38">
        <f>Invulsheet!H20</f>
        <v>77.88</v>
      </c>
      <c r="F20" s="38">
        <f>Invulsheet!I20</f>
        <v>71.88</v>
      </c>
      <c r="G20" s="38">
        <f>Invulsheet!J20</f>
        <v>54</v>
      </c>
      <c r="H20" s="38">
        <f>Invulsheet!K20</f>
        <v>90.0017</v>
      </c>
      <c r="I20" s="38">
        <f>Invulsheet!L20</f>
        <v>70.728340000000003</v>
      </c>
      <c r="J20" s="37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x14ac:dyDescent="0.25">
      <c r="A21" s="9"/>
      <c r="B21" s="35"/>
      <c r="C21" s="25"/>
      <c r="D21" s="25"/>
      <c r="E21" s="25"/>
      <c r="F21" s="25"/>
      <c r="G21" s="25"/>
      <c r="H21" s="25"/>
      <c r="I21" s="25"/>
      <c r="J21" s="37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x14ac:dyDescent="0.25">
      <c r="A22" s="9"/>
      <c r="B22" s="35" t="s">
        <v>41</v>
      </c>
      <c r="C22" s="39">
        <f>Invulsheet!F27</f>
        <v>1749.52</v>
      </c>
      <c r="D22" s="39">
        <f>Invulsheet!G27</f>
        <v>1817.2611999999999</v>
      </c>
      <c r="E22" s="39">
        <f>Invulsheet!H27</f>
        <v>1790.5299999999997</v>
      </c>
      <c r="F22" s="39">
        <f>Invulsheet!I27</f>
        <v>1775.404</v>
      </c>
      <c r="G22" s="39">
        <f>Invulsheet!J27</f>
        <v>1758.58</v>
      </c>
      <c r="H22" s="39">
        <f>Invulsheet!K27</f>
        <v>1780.6873999999998</v>
      </c>
      <c r="I22" s="39">
        <f>Invulsheet!L27</f>
        <v>1784.4925199999998</v>
      </c>
      <c r="J22" s="37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x14ac:dyDescent="0.25">
      <c r="A23" s="9"/>
      <c r="B23" s="35" t="s">
        <v>42</v>
      </c>
      <c r="C23" s="40">
        <f>Invulsheet!F34</f>
        <v>145.79333333333332</v>
      </c>
      <c r="D23" s="40">
        <f>Invulsheet!G34</f>
        <v>151.43843333333334</v>
      </c>
      <c r="E23" s="40">
        <f>Invulsheet!H34</f>
        <v>149.21083333333331</v>
      </c>
      <c r="F23" s="40">
        <f>Invulsheet!I34</f>
        <v>147.95033333333333</v>
      </c>
      <c r="G23" s="40">
        <f>Invulsheet!J34</f>
        <v>146.54833333333332</v>
      </c>
      <c r="H23" s="40">
        <f>Invulsheet!K34</f>
        <v>148.39061666666666</v>
      </c>
      <c r="I23" s="40">
        <f>Invulsheet!L34</f>
        <v>148.70770999999999</v>
      </c>
      <c r="J23" s="37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25">
      <c r="A24" s="9"/>
      <c r="B24" s="41"/>
      <c r="C24" s="42"/>
      <c r="D24" s="42"/>
      <c r="E24" s="42"/>
      <c r="F24" s="42"/>
      <c r="G24" s="42"/>
      <c r="H24" s="42"/>
      <c r="I24" s="42"/>
      <c r="J24" s="43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.75" thickBot="1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x14ac:dyDescent="0.25">
      <c r="A27" s="9"/>
      <c r="B27" s="20" t="s">
        <v>43</v>
      </c>
      <c r="C27" s="21">
        <f>Invulsheet!F31</f>
        <v>34.972519999999804</v>
      </c>
      <c r="D27" s="22" t="s">
        <v>44</v>
      </c>
      <c r="E27" s="22"/>
      <c r="F27" s="21">
        <f>Invulsheet!F32</f>
        <v>44.878399999999907</v>
      </c>
      <c r="G27" s="22" t="s">
        <v>45</v>
      </c>
      <c r="H27" s="22"/>
      <c r="I27" s="23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x14ac:dyDescent="0.25">
      <c r="A28" s="9"/>
      <c r="B28" s="24"/>
      <c r="C28" s="25"/>
      <c r="D28" s="25"/>
      <c r="E28" s="25"/>
      <c r="F28" s="25"/>
      <c r="G28" s="25"/>
      <c r="H28" s="25"/>
      <c r="I28" s="26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75" thickBot="1" x14ac:dyDescent="0.3">
      <c r="A29" s="9"/>
      <c r="B29" s="27" t="s">
        <v>43</v>
      </c>
      <c r="C29" s="28">
        <f>Invulsheet!F37</f>
        <v>2.9143766666666693</v>
      </c>
      <c r="D29" s="29" t="s">
        <v>46</v>
      </c>
      <c r="E29" s="29"/>
      <c r="F29" s="28">
        <f>Invulsheet!F38</f>
        <v>3.7398666666666713</v>
      </c>
      <c r="G29" s="29" t="s">
        <v>47</v>
      </c>
      <c r="H29" s="29"/>
      <c r="I29" s="30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</sheetData>
  <mergeCells count="1">
    <mergeCell ref="C1:F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Invulsheet</vt:lpstr>
      <vt:lpstr>Vergelijking augustus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ehhul</dc:creator>
  <cp:lastModifiedBy>Martijn Wiersema</cp:lastModifiedBy>
  <cp:lastPrinted>2019-08-08T18:08:56Z</cp:lastPrinted>
  <dcterms:created xsi:type="dcterms:W3CDTF">2018-10-15T08:39:04Z</dcterms:created>
  <dcterms:modified xsi:type="dcterms:W3CDTF">2019-08-08T18:10:13Z</dcterms:modified>
</cp:coreProperties>
</file>